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455" windowWidth="12000" windowHeight="6960" activeTab="0"/>
  </bookViews>
  <sheets>
    <sheet name="Бег" sheetId="1" r:id="rId1"/>
    <sheet name="Лыжные гонки" sheetId="2" r:id="rId2"/>
    <sheet name="Скорость на подъёме" sheetId="3" r:id="rId3"/>
    <sheet name="Скорость на подъёмах" sheetId="4" r:id="rId4"/>
  </sheets>
  <definedNames/>
  <calcPr fullCalcOnLoad="1"/>
</workbook>
</file>

<file path=xl/sharedStrings.xml><?xml version="1.0" encoding="utf-8"?>
<sst xmlns="http://schemas.openxmlformats.org/spreadsheetml/2006/main" count="104" uniqueCount="28">
  <si>
    <t xml:space="preserve">На дистанции </t>
  </si>
  <si>
    <t>(формат чч:мин:сек)</t>
  </si>
  <si>
    <t>На дистанции</t>
  </si>
  <si>
    <t>км показано время</t>
  </si>
  <si>
    <t>км ожидается результат</t>
  </si>
  <si>
    <t>Марафон</t>
  </si>
  <si>
    <t>Полумарафон</t>
  </si>
  <si>
    <t>чч:мин:сек</t>
  </si>
  <si>
    <t xml:space="preserve">                 Ожидаемый результат на других дистанциях: </t>
  </si>
  <si>
    <t>км</t>
  </si>
  <si>
    <t>миля</t>
  </si>
  <si>
    <t>миль</t>
  </si>
  <si>
    <t>Среднедистанционная скорость</t>
  </si>
  <si>
    <t>Дистанция</t>
  </si>
  <si>
    <t>результат</t>
  </si>
  <si>
    <t>км;</t>
  </si>
  <si>
    <t>Угол подъёма</t>
  </si>
  <si>
    <t>%</t>
  </si>
  <si>
    <t>Скорость на подъёме</t>
  </si>
  <si>
    <t>Частота шагов</t>
  </si>
  <si>
    <t>м/c</t>
  </si>
  <si>
    <t>циклов/c</t>
  </si>
  <si>
    <r>
      <t>Для классики</t>
    </r>
    <r>
      <rPr>
        <b/>
        <i/>
        <sz val="10"/>
        <rFont val="Times New Roman"/>
        <family val="1"/>
      </rPr>
      <t xml:space="preserve"> (попеременный двухшажный классический ход):</t>
    </r>
  </si>
  <si>
    <r>
      <t>Для конька</t>
    </r>
    <r>
      <rPr>
        <b/>
        <i/>
        <sz val="10"/>
        <rFont val="Times New Roman"/>
        <family val="1"/>
      </rPr>
      <t xml:space="preserve"> (одновременный двухшажный коньковый ход):</t>
    </r>
  </si>
  <si>
    <t>Скорость на подъёмах разной крутизны</t>
  </si>
  <si>
    <r>
      <t xml:space="preserve">Разница со </t>
    </r>
    <r>
      <rPr>
        <sz val="14"/>
        <rFont val="Arial Cyr"/>
        <family val="0"/>
      </rPr>
      <t>V</t>
    </r>
    <r>
      <rPr>
        <sz val="10"/>
        <rFont val="Arial Cyr"/>
        <family val="0"/>
      </rPr>
      <t>среднесор.</t>
    </r>
  </si>
  <si>
    <r>
      <t xml:space="preserve">Эквивалентные скорости </t>
    </r>
    <r>
      <rPr>
        <b/>
        <i/>
        <sz val="10"/>
        <rFont val="Times New Roman"/>
        <family val="1"/>
      </rPr>
      <t>(по В.Н.Манжосову)</t>
    </r>
  </si>
  <si>
    <t>Расчёт результата соревнований в беге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</si>
</sst>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1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0"/>
      <color indexed="18"/>
      <name val="Arial Cyr"/>
      <family val="0"/>
    </font>
    <font>
      <sz val="10"/>
      <color indexed="20"/>
      <name val="Arial Cyr"/>
      <family val="0"/>
    </font>
    <font>
      <b/>
      <sz val="12"/>
      <color indexed="56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0"/>
      <color indexed="56"/>
      <name val="Arial Cyr"/>
      <family val="0"/>
    </font>
    <font>
      <sz val="10"/>
      <color indexed="17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right"/>
    </xf>
    <xf numFmtId="21" fontId="0" fillId="0" borderId="9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1" fontId="2" fillId="2" borderId="0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3" fillId="0" borderId="0" xfId="0" applyFont="1" applyAlignment="1">
      <alignment/>
    </xf>
    <xf numFmtId="21" fontId="0" fillId="2" borderId="2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21" fontId="0" fillId="2" borderId="5" xfId="0" applyNumberFormat="1" applyFill="1" applyBorder="1" applyAlignment="1">
      <alignment/>
    </xf>
    <xf numFmtId="21" fontId="1" fillId="0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1" fontId="6" fillId="2" borderId="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9" xfId="0" applyFill="1" applyBorder="1" applyAlignment="1">
      <alignment/>
    </xf>
    <xf numFmtId="21" fontId="0" fillId="0" borderId="9" xfId="0" applyNumberForma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showGridLines="0" showRowColHeaders="0" tabSelected="1" showOutlineSymbols="0" zoomScale="105" zoomScaleNormal="105" workbookViewId="0" topLeftCell="A1">
      <selection activeCell="A1" sqref="A1"/>
    </sheetView>
  </sheetViews>
  <sheetFormatPr defaultColWidth="9.00390625" defaultRowHeight="12.75"/>
  <cols>
    <col min="2" max="2" width="0.74609375" style="0" customWidth="1"/>
    <col min="3" max="3" width="13.875" style="0" customWidth="1"/>
    <col min="4" max="4" width="6.625" style="14" customWidth="1"/>
    <col min="5" max="5" width="21.25390625" style="0" customWidth="1"/>
    <col min="6" max="6" width="10.25390625" style="1" customWidth="1"/>
    <col min="7" max="7" width="17.875" style="0" customWidth="1"/>
    <col min="8" max="8" width="0.6171875" style="0" customWidth="1"/>
    <col min="9" max="9" width="9.25390625" style="0" customWidth="1"/>
  </cols>
  <sheetData>
    <row r="1" ht="6.75" customHeight="1"/>
    <row r="2" ht="19.5">
      <c r="C2" s="20" t="s">
        <v>27</v>
      </c>
    </row>
    <row r="3" ht="3.75" customHeight="1" thickBot="1"/>
    <row r="4" spans="2:8" ht="3" customHeight="1">
      <c r="B4" s="4"/>
      <c r="C4" s="5"/>
      <c r="D4" s="15"/>
      <c r="E4" s="5"/>
      <c r="F4" s="21"/>
      <c r="G4" s="5"/>
      <c r="H4" s="11"/>
    </row>
    <row r="5" spans="2:8" ht="15">
      <c r="B5" s="6"/>
      <c r="C5" s="3" t="s">
        <v>0</v>
      </c>
      <c r="D5" s="57">
        <v>5.81</v>
      </c>
      <c r="E5" s="3" t="s">
        <v>3</v>
      </c>
      <c r="F5" s="24">
        <v>0.026585648148148146</v>
      </c>
      <c r="G5" s="3" t="s">
        <v>1</v>
      </c>
      <c r="H5" s="9"/>
    </row>
    <row r="6" spans="2:8" ht="3" customHeight="1">
      <c r="B6" s="6"/>
      <c r="C6" s="3"/>
      <c r="D6" s="17"/>
      <c r="E6" s="3"/>
      <c r="F6" s="22"/>
      <c r="G6" s="3"/>
      <c r="H6" s="9"/>
    </row>
    <row r="7" spans="2:8" ht="15.75">
      <c r="B7" s="6"/>
      <c r="C7" s="3" t="s">
        <v>2</v>
      </c>
      <c r="D7" s="29">
        <v>1</v>
      </c>
      <c r="E7" s="3" t="s">
        <v>4</v>
      </c>
      <c r="F7" s="28">
        <f>F5*POWER((D7/D5),1.06)</f>
        <v>0.00411737622443208</v>
      </c>
      <c r="G7" s="12" t="s">
        <v>7</v>
      </c>
      <c r="H7" s="9"/>
    </row>
    <row r="8" spans="2:8" ht="5.25" customHeight="1">
      <c r="B8" s="6"/>
      <c r="C8" s="3"/>
      <c r="D8" s="17"/>
      <c r="E8" s="3"/>
      <c r="F8" s="22"/>
      <c r="G8" s="3"/>
      <c r="H8" s="9"/>
    </row>
    <row r="9" spans="2:8" ht="15">
      <c r="B9" s="6"/>
      <c r="C9" s="25" t="s">
        <v>8</v>
      </c>
      <c r="D9" s="17"/>
      <c r="E9" s="3"/>
      <c r="F9" s="22"/>
      <c r="G9" s="3"/>
      <c r="H9" s="9"/>
    </row>
    <row r="10" spans="2:8" ht="3" customHeight="1">
      <c r="B10" s="6"/>
      <c r="C10" s="3"/>
      <c r="D10" s="17"/>
      <c r="E10" s="3"/>
      <c r="F10" s="22"/>
      <c r="G10" s="3"/>
      <c r="H10" s="9"/>
    </row>
    <row r="11" spans="2:8" ht="12.75">
      <c r="B11" s="6"/>
      <c r="C11" s="3"/>
      <c r="D11" s="17">
        <v>1</v>
      </c>
      <c r="E11" s="2" t="s">
        <v>9</v>
      </c>
      <c r="F11" s="22">
        <f>F5*POWER((1/D5),1.06)</f>
        <v>0.00411737622443208</v>
      </c>
      <c r="G11" s="12" t="s">
        <v>7</v>
      </c>
      <c r="H11" s="9"/>
    </row>
    <row r="12" spans="2:8" ht="3" customHeight="1">
      <c r="B12" s="6"/>
      <c r="C12" s="3"/>
      <c r="D12" s="17"/>
      <c r="E12" s="2"/>
      <c r="F12" s="22"/>
      <c r="G12" s="3"/>
      <c r="H12" s="9"/>
    </row>
    <row r="13" spans="2:8" ht="12.75">
      <c r="B13" s="6"/>
      <c r="C13" s="3"/>
      <c r="D13" s="17">
        <v>1.5</v>
      </c>
      <c r="E13" s="2" t="s">
        <v>9</v>
      </c>
      <c r="F13" s="22">
        <f>F5*POWER((1.5/D5),1.06)</f>
        <v>0.006328157606451919</v>
      </c>
      <c r="G13" s="12" t="s">
        <v>7</v>
      </c>
      <c r="H13" s="9"/>
    </row>
    <row r="14" spans="2:8" ht="3" customHeight="1">
      <c r="B14" s="6"/>
      <c r="C14" s="3"/>
      <c r="D14" s="17"/>
      <c r="E14" s="2"/>
      <c r="F14" s="22"/>
      <c r="G14" s="3"/>
      <c r="H14" s="9"/>
    </row>
    <row r="15" spans="2:8" ht="12.75">
      <c r="B15" s="6"/>
      <c r="C15" s="3"/>
      <c r="D15" s="17">
        <v>1</v>
      </c>
      <c r="E15" s="2" t="s">
        <v>10</v>
      </c>
      <c r="F15" s="22">
        <f>F5*POWER((1.609344/D5),1.06)</f>
        <v>0.006818178559957154</v>
      </c>
      <c r="G15" s="12" t="s">
        <v>7</v>
      </c>
      <c r="H15" s="9"/>
    </row>
    <row r="16" spans="2:8" ht="3" customHeight="1">
      <c r="B16" s="6"/>
      <c r="C16" s="3"/>
      <c r="D16" s="17"/>
      <c r="E16" s="2"/>
      <c r="F16" s="22"/>
      <c r="G16" s="12"/>
      <c r="H16" s="9"/>
    </row>
    <row r="17" spans="2:8" ht="12.75">
      <c r="B17" s="6"/>
      <c r="C17" s="3"/>
      <c r="D17" s="17">
        <v>2</v>
      </c>
      <c r="E17" s="2" t="s">
        <v>9</v>
      </c>
      <c r="F17" s="22">
        <f>F5*POWER((2/D5),1.06)</f>
        <v>0.008584447476943464</v>
      </c>
      <c r="G17" s="12" t="s">
        <v>7</v>
      </c>
      <c r="H17" s="9"/>
    </row>
    <row r="18" spans="2:8" ht="3" customHeight="1">
      <c r="B18" s="6"/>
      <c r="C18" s="3"/>
      <c r="D18" s="17"/>
      <c r="E18" s="2"/>
      <c r="F18" s="22"/>
      <c r="G18" s="3"/>
      <c r="H18" s="9"/>
    </row>
    <row r="19" spans="2:8" ht="13.5" customHeight="1">
      <c r="B19" s="6"/>
      <c r="C19" s="3"/>
      <c r="D19" s="17">
        <v>3</v>
      </c>
      <c r="E19" s="2" t="s">
        <v>9</v>
      </c>
      <c r="F19" s="22">
        <f>F5*POWER((3/D5),1.06)</f>
        <v>0.01319377526786486</v>
      </c>
      <c r="G19" s="12" t="s">
        <v>7</v>
      </c>
      <c r="H19" s="9"/>
    </row>
    <row r="20" spans="2:8" ht="3" customHeight="1">
      <c r="B20" s="6"/>
      <c r="C20" s="3"/>
      <c r="D20" s="17"/>
      <c r="E20" s="2"/>
      <c r="F20" s="22"/>
      <c r="G20" s="3"/>
      <c r="H20" s="9"/>
    </row>
    <row r="21" spans="2:8" ht="12.75">
      <c r="B21" s="6"/>
      <c r="C21" s="3"/>
      <c r="D21" s="17">
        <v>5</v>
      </c>
      <c r="E21" s="2" t="s">
        <v>9</v>
      </c>
      <c r="F21" s="22">
        <f>F5*POWER((5/D5),1.06)</f>
        <v>0.022674032091627314</v>
      </c>
      <c r="G21" s="12" t="s">
        <v>7</v>
      </c>
      <c r="H21" s="9"/>
    </row>
    <row r="22" spans="2:8" ht="3" customHeight="1">
      <c r="B22" s="6"/>
      <c r="C22" s="3"/>
      <c r="D22" s="17"/>
      <c r="E22" s="2"/>
      <c r="F22" s="22"/>
      <c r="G22" s="12"/>
      <c r="H22" s="9"/>
    </row>
    <row r="23" spans="2:8" ht="12.75">
      <c r="B23" s="6"/>
      <c r="C23" s="3"/>
      <c r="D23" s="17">
        <v>8</v>
      </c>
      <c r="E23" s="2" t="s">
        <v>9</v>
      </c>
      <c r="F23" s="22">
        <f>F5*POWER((8/D5),1.06)</f>
        <v>0.037316073394873285</v>
      </c>
      <c r="G23" s="12" t="s">
        <v>7</v>
      </c>
      <c r="H23" s="9"/>
    </row>
    <row r="24" spans="2:8" ht="2.25" customHeight="1">
      <c r="B24" s="6"/>
      <c r="C24" s="3"/>
      <c r="D24" s="17"/>
      <c r="E24" s="2"/>
      <c r="F24" s="22"/>
      <c r="G24" s="3"/>
      <c r="H24" s="9"/>
    </row>
    <row r="25" spans="2:8" ht="12.75">
      <c r="B25" s="6"/>
      <c r="C25" s="3"/>
      <c r="D25" s="17">
        <v>5</v>
      </c>
      <c r="E25" s="2" t="s">
        <v>11</v>
      </c>
      <c r="F25" s="22">
        <f>F5*POWER((1.609344*5/D5),1.06)</f>
        <v>0.03754711521321752</v>
      </c>
      <c r="G25" s="12" t="s">
        <v>7</v>
      </c>
      <c r="H25" s="9"/>
    </row>
    <row r="26" spans="2:8" ht="2.25" customHeight="1">
      <c r="B26" s="6"/>
      <c r="C26" s="3"/>
      <c r="D26" s="17"/>
      <c r="E26" s="2"/>
      <c r="F26" s="22"/>
      <c r="G26" s="3"/>
      <c r="H26" s="9"/>
    </row>
    <row r="27" spans="2:8" ht="12.75">
      <c r="B27" s="6"/>
      <c r="C27" s="3"/>
      <c r="D27" s="17">
        <v>10</v>
      </c>
      <c r="E27" s="2" t="s">
        <v>9</v>
      </c>
      <c r="F27" s="22">
        <f>F5*POWER((10/D5),1.06)</f>
        <v>0.04727380423146855</v>
      </c>
      <c r="G27" s="12" t="s">
        <v>7</v>
      </c>
      <c r="H27" s="9"/>
    </row>
    <row r="28" spans="2:8" ht="2.25" customHeight="1">
      <c r="B28" s="6"/>
      <c r="C28" s="3"/>
      <c r="D28" s="17"/>
      <c r="E28" s="2"/>
      <c r="F28" s="22"/>
      <c r="G28" s="3"/>
      <c r="H28" s="9"/>
    </row>
    <row r="29" spans="2:8" ht="12.75">
      <c r="B29" s="6"/>
      <c r="C29" s="3"/>
      <c r="D29" s="17">
        <v>12</v>
      </c>
      <c r="E29" s="2" t="s">
        <v>9</v>
      </c>
      <c r="F29" s="22">
        <f>F5*POWER((12/D5),1.06)</f>
        <v>0.0573525422076913</v>
      </c>
      <c r="G29" s="12" t="s">
        <v>7</v>
      </c>
      <c r="H29" s="9"/>
    </row>
    <row r="30" spans="2:8" ht="3" customHeight="1">
      <c r="B30" s="6"/>
      <c r="C30" s="3"/>
      <c r="D30" s="17"/>
      <c r="E30" s="2"/>
      <c r="F30" s="22"/>
      <c r="G30" s="3"/>
      <c r="H30" s="9"/>
    </row>
    <row r="31" spans="2:8" ht="12.75">
      <c r="B31" s="6"/>
      <c r="C31" s="3"/>
      <c r="D31" s="17">
        <v>15</v>
      </c>
      <c r="E31" s="2" t="s">
        <v>9</v>
      </c>
      <c r="F31" s="22">
        <f>F5*POWER((15/D5),1.06)</f>
        <v>0.07265697073250818</v>
      </c>
      <c r="G31" s="12" t="s">
        <v>7</v>
      </c>
      <c r="H31" s="9"/>
    </row>
    <row r="32" spans="2:8" ht="3" customHeight="1">
      <c r="B32" s="6"/>
      <c r="C32" s="3"/>
      <c r="D32" s="13"/>
      <c r="E32" s="2"/>
      <c r="F32" s="22"/>
      <c r="G32" s="3"/>
      <c r="H32" s="9"/>
    </row>
    <row r="33" spans="2:8" ht="12.75">
      <c r="B33" s="6"/>
      <c r="C33" s="3"/>
      <c r="D33" s="27" t="s">
        <v>6</v>
      </c>
      <c r="E33" s="2"/>
      <c r="F33" s="22">
        <f>F5*POWER((21.0975/D5),1.06)</f>
        <v>0.10430506731014241</v>
      </c>
      <c r="G33" s="12" t="s">
        <v>7</v>
      </c>
      <c r="H33" s="9"/>
    </row>
    <row r="34" spans="2:8" ht="2.25" customHeight="1">
      <c r="B34" s="6"/>
      <c r="C34" s="3"/>
      <c r="D34" s="13"/>
      <c r="E34" s="2"/>
      <c r="F34" s="22"/>
      <c r="G34" s="3"/>
      <c r="H34" s="9"/>
    </row>
    <row r="35" spans="2:8" ht="12.75">
      <c r="B35" s="6"/>
      <c r="C35" s="3"/>
      <c r="D35" s="26" t="s">
        <v>5</v>
      </c>
      <c r="E35" s="2"/>
      <c r="F35" s="22">
        <f>F5*POWER((42.195/D5),1.06)</f>
        <v>0.21746892270610393</v>
      </c>
      <c r="G35" s="12" t="s">
        <v>7</v>
      </c>
      <c r="H35" s="9"/>
    </row>
    <row r="36" spans="2:8" ht="9" customHeight="1" thickBot="1">
      <c r="B36" s="7"/>
      <c r="C36" s="8"/>
      <c r="D36" s="19"/>
      <c r="E36" s="8"/>
      <c r="F36" s="23"/>
      <c r="G36" s="8"/>
      <c r="H36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showRowColHeaders="0" showZeros="0" zoomScale="113" zoomScaleNormal="113" workbookViewId="0" topLeftCell="A1">
      <selection activeCell="I13" sqref="I13"/>
    </sheetView>
  </sheetViews>
  <sheetFormatPr defaultColWidth="9.00390625" defaultRowHeight="12.75"/>
  <cols>
    <col min="2" max="2" width="0.875" style="0" customWidth="1"/>
    <col min="3" max="3" width="13.125" style="0" customWidth="1"/>
    <col min="4" max="4" width="5.00390625" style="14" customWidth="1"/>
    <col min="5" max="5" width="21.75390625" style="0" customWidth="1"/>
    <col min="6" max="6" width="10.25390625" style="14" customWidth="1"/>
    <col min="7" max="7" width="19.25390625" style="0" customWidth="1"/>
    <col min="8" max="8" width="0.875" style="0" customWidth="1"/>
  </cols>
  <sheetData>
    <row r="2" ht="19.5">
      <c r="C2" s="20" t="s">
        <v>26</v>
      </c>
    </row>
    <row r="3" ht="3.75" customHeight="1" thickBot="1"/>
    <row r="4" spans="2:8" ht="3.75" customHeight="1">
      <c r="B4" s="4"/>
      <c r="C4" s="5"/>
      <c r="D4" s="15"/>
      <c r="E4" s="5"/>
      <c r="F4" s="15"/>
      <c r="G4" s="5"/>
      <c r="H4" s="11"/>
    </row>
    <row r="5" spans="2:8" ht="12.75">
      <c r="B5" s="6"/>
      <c r="C5" s="3" t="s">
        <v>0</v>
      </c>
      <c r="D5" s="56">
        <v>5.1</v>
      </c>
      <c r="E5" s="3" t="s">
        <v>3</v>
      </c>
      <c r="F5" s="16">
        <v>0.03200231481481482</v>
      </c>
      <c r="G5" s="3" t="s">
        <v>1</v>
      </c>
      <c r="H5" s="9"/>
    </row>
    <row r="6" spans="2:8" ht="3.75" customHeight="1">
      <c r="B6" s="6"/>
      <c r="C6" s="3"/>
      <c r="D6" s="17"/>
      <c r="E6" s="3"/>
      <c r="F6" s="17"/>
      <c r="G6" s="3"/>
      <c r="H6" s="9"/>
    </row>
    <row r="7" spans="2:8" ht="15.75">
      <c r="B7" s="6"/>
      <c r="C7" s="3" t="s">
        <v>2</v>
      </c>
      <c r="D7" s="55">
        <v>1</v>
      </c>
      <c r="E7" s="3" t="s">
        <v>4</v>
      </c>
      <c r="F7" s="18">
        <f>F5*POWER((D7/D5),(1/0.9453))</f>
        <v>0.005710412845062436</v>
      </c>
      <c r="G7" s="3" t="s">
        <v>1</v>
      </c>
      <c r="H7" s="9"/>
    </row>
    <row r="8" spans="2:8" ht="3.75" customHeight="1">
      <c r="B8" s="6"/>
      <c r="C8" s="3"/>
      <c r="D8" s="17"/>
      <c r="E8" s="3"/>
      <c r="F8" s="22"/>
      <c r="G8" s="3"/>
      <c r="H8" s="9"/>
    </row>
    <row r="9" spans="2:8" ht="15">
      <c r="B9" s="6"/>
      <c r="C9" s="25" t="s">
        <v>8</v>
      </c>
      <c r="D9" s="17"/>
      <c r="E9" s="3"/>
      <c r="F9" s="22"/>
      <c r="G9" s="3"/>
      <c r="H9" s="9"/>
    </row>
    <row r="10" spans="2:8" ht="5.25" customHeight="1">
      <c r="B10" s="6"/>
      <c r="C10" s="3"/>
      <c r="D10" s="17"/>
      <c r="E10" s="3"/>
      <c r="F10" s="22"/>
      <c r="G10" s="3"/>
      <c r="H10" s="9"/>
    </row>
    <row r="11" spans="2:8" ht="12.75">
      <c r="B11" s="6"/>
      <c r="C11" s="3"/>
      <c r="D11" s="17">
        <v>3</v>
      </c>
      <c r="E11" s="2" t="s">
        <v>9</v>
      </c>
      <c r="F11" s="22">
        <f>F5*POWER((3/D5),(1/0.9453))</f>
        <v>0.018255658054621756</v>
      </c>
      <c r="G11" s="12" t="s">
        <v>7</v>
      </c>
      <c r="H11" s="9"/>
    </row>
    <row r="12" spans="2:8" ht="4.5" customHeight="1">
      <c r="B12" s="6"/>
      <c r="C12" s="3"/>
      <c r="D12" s="13"/>
      <c r="E12" s="2"/>
      <c r="F12" s="22"/>
      <c r="G12" s="3"/>
      <c r="H12" s="9"/>
    </row>
    <row r="13" spans="2:8" ht="12.75">
      <c r="B13" s="6"/>
      <c r="C13" s="3"/>
      <c r="D13" s="30">
        <v>5</v>
      </c>
      <c r="E13" s="37" t="s">
        <v>9</v>
      </c>
      <c r="F13" s="22">
        <f>F5*POWER((5/D5),(1/0.9453))</f>
        <v>0.03133888714825128</v>
      </c>
      <c r="G13" s="12" t="s">
        <v>7</v>
      </c>
      <c r="H13" s="9"/>
    </row>
    <row r="14" spans="2:8" ht="4.5" customHeight="1">
      <c r="B14" s="6"/>
      <c r="C14" s="3"/>
      <c r="D14" s="13"/>
      <c r="E14" s="2"/>
      <c r="F14" s="22"/>
      <c r="G14" s="3"/>
      <c r="H14" s="9"/>
    </row>
    <row r="15" spans="2:8" ht="12.75">
      <c r="B15" s="6"/>
      <c r="C15" s="3"/>
      <c r="D15" s="30">
        <v>7.5</v>
      </c>
      <c r="E15" s="37" t="s">
        <v>9</v>
      </c>
      <c r="F15" s="22">
        <f>F5*POWER((7.5/D5),(1/0.9453))</f>
        <v>0.048124296115523976</v>
      </c>
      <c r="G15" s="12" t="s">
        <v>7</v>
      </c>
      <c r="H15" s="9"/>
    </row>
    <row r="16" spans="2:8" ht="4.5" customHeight="1">
      <c r="B16" s="6"/>
      <c r="C16" s="3"/>
      <c r="D16" s="13"/>
      <c r="E16" s="2"/>
      <c r="F16" s="22"/>
      <c r="G16" s="3"/>
      <c r="H16" s="9"/>
    </row>
    <row r="17" spans="2:8" ht="12.75">
      <c r="B17" s="6"/>
      <c r="C17" s="3"/>
      <c r="D17" s="31">
        <v>10</v>
      </c>
      <c r="E17" s="36" t="s">
        <v>9</v>
      </c>
      <c r="F17" s="22">
        <f>F5*POWER((10/D5),(1/0.9453))</f>
        <v>0.06524282167368453</v>
      </c>
      <c r="G17" s="12" t="s">
        <v>7</v>
      </c>
      <c r="H17" s="9"/>
    </row>
    <row r="18" spans="2:8" ht="3.75" customHeight="1">
      <c r="B18" s="6"/>
      <c r="C18" s="3"/>
      <c r="D18" s="13"/>
      <c r="E18" s="2"/>
      <c r="F18" s="22"/>
      <c r="G18" s="3"/>
      <c r="H18" s="9"/>
    </row>
    <row r="19" spans="2:8" ht="12.75">
      <c r="B19" s="6"/>
      <c r="C19" s="3"/>
      <c r="D19" s="31">
        <v>15</v>
      </c>
      <c r="E19" s="36" t="s">
        <v>9</v>
      </c>
      <c r="F19" s="22">
        <f>F5*POWER((15/D5),(1/0.9453))</f>
        <v>0.10018750362078252</v>
      </c>
      <c r="G19" s="12" t="s">
        <v>7</v>
      </c>
      <c r="H19" s="9"/>
    </row>
    <row r="20" spans="2:8" ht="3.75" customHeight="1">
      <c r="B20" s="6"/>
      <c r="C20" s="3"/>
      <c r="D20" s="13"/>
      <c r="E20" s="2"/>
      <c r="F20" s="22"/>
      <c r="G20" s="3"/>
      <c r="H20" s="9"/>
    </row>
    <row r="21" spans="2:8" ht="12.75">
      <c r="B21" s="6"/>
      <c r="C21" s="3"/>
      <c r="D21" s="32">
        <v>20</v>
      </c>
      <c r="E21" s="38" t="s">
        <v>9</v>
      </c>
      <c r="F21" s="22">
        <f>F5*POWER((20/D5),(1/0.9453))</f>
        <v>0.13582568391174418</v>
      </c>
      <c r="G21" s="12" t="s">
        <v>7</v>
      </c>
      <c r="H21" s="9"/>
    </row>
    <row r="22" spans="2:8" ht="3.75" customHeight="1">
      <c r="B22" s="6"/>
      <c r="C22" s="3"/>
      <c r="D22" s="13"/>
      <c r="E22" s="2"/>
      <c r="F22" s="22"/>
      <c r="G22" s="3"/>
      <c r="H22" s="9"/>
    </row>
    <row r="23" spans="2:8" ht="12.75">
      <c r="B23" s="6"/>
      <c r="C23" s="3"/>
      <c r="D23" s="33">
        <v>30</v>
      </c>
      <c r="E23" s="39" t="s">
        <v>9</v>
      </c>
      <c r="F23" s="22">
        <f>F5*POWER((30/D5),(1/0.9453))</f>
        <v>0.20857522482342125</v>
      </c>
      <c r="G23" s="12" t="s">
        <v>7</v>
      </c>
      <c r="H23" s="9"/>
    </row>
    <row r="24" spans="2:8" ht="3.75" customHeight="1">
      <c r="B24" s="6"/>
      <c r="C24" s="3"/>
      <c r="D24" s="13"/>
      <c r="E24" s="2"/>
      <c r="F24" s="22"/>
      <c r="G24" s="3"/>
      <c r="H24" s="9"/>
    </row>
    <row r="25" spans="2:8" ht="12.75">
      <c r="B25" s="6"/>
      <c r="C25" s="3"/>
      <c r="D25" s="34">
        <v>50</v>
      </c>
      <c r="E25" s="40" t="s">
        <v>9</v>
      </c>
      <c r="F25" s="22">
        <f>F5*POWER((50/D5),(1/0.9453))</f>
        <v>0.35805422149696214</v>
      </c>
      <c r="G25" s="12" t="s">
        <v>7</v>
      </c>
      <c r="H25" s="9"/>
    </row>
    <row r="26" spans="2:8" ht="3" customHeight="1">
      <c r="B26" s="6"/>
      <c r="C26" s="3"/>
      <c r="D26" s="13"/>
      <c r="E26" s="2"/>
      <c r="F26" s="22"/>
      <c r="G26" s="3"/>
      <c r="H26" s="9"/>
    </row>
    <row r="27" spans="2:8" ht="12.75">
      <c r="B27" s="6"/>
      <c r="C27" s="3"/>
      <c r="D27" s="17">
        <v>60</v>
      </c>
      <c r="E27" s="2" t="s">
        <v>9</v>
      </c>
      <c r="F27" s="22">
        <f>F5*POWER((60/D5),(1/0.9453))</f>
        <v>0.4342220620128963</v>
      </c>
      <c r="G27" s="12" t="s">
        <v>7</v>
      </c>
      <c r="H27" s="9"/>
    </row>
    <row r="28" spans="2:8" ht="3.75" customHeight="1">
      <c r="B28" s="6"/>
      <c r="C28" s="3"/>
      <c r="D28" s="13"/>
      <c r="E28" s="2"/>
      <c r="F28" s="22"/>
      <c r="G28" s="3"/>
      <c r="H28" s="9"/>
    </row>
    <row r="29" spans="2:8" ht="12.75">
      <c r="B29" s="6"/>
      <c r="C29" s="3"/>
      <c r="D29" s="35">
        <v>70</v>
      </c>
      <c r="E29" s="2" t="s">
        <v>9</v>
      </c>
      <c r="F29" s="22">
        <f>F5*POWER((70/D5),(1/0.9453))</f>
        <v>0.5111314055822138</v>
      </c>
      <c r="G29" s="12" t="s">
        <v>7</v>
      </c>
      <c r="H29" s="9"/>
    </row>
    <row r="30" spans="2:8" ht="6.75" customHeight="1" thickBot="1">
      <c r="B30" s="7"/>
      <c r="C30" s="8"/>
      <c r="D30" s="19"/>
      <c r="E30" s="8"/>
      <c r="F30" s="23"/>
      <c r="G30" s="8"/>
      <c r="H30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showGridLines="0" showRowColHeaders="0" showOutlineSymbols="0" zoomScale="132" zoomScaleNormal="132" workbookViewId="0" topLeftCell="A1">
      <selection activeCell="D5" sqref="D5"/>
    </sheetView>
  </sheetViews>
  <sheetFormatPr defaultColWidth="9.00390625" defaultRowHeight="12.75"/>
  <cols>
    <col min="2" max="2" width="1.00390625" style="0" customWidth="1"/>
    <col min="3" max="3" width="14.125" style="0" customWidth="1"/>
    <col min="4" max="4" width="6.00390625" style="0" customWidth="1"/>
    <col min="5" max="5" width="4.00390625" style="0" customWidth="1"/>
    <col min="6" max="6" width="13.625" style="0" customWidth="1"/>
    <col min="7" max="7" width="8.75390625" style="0" customWidth="1"/>
    <col min="8" max="8" width="10.375" style="0" customWidth="1"/>
    <col min="9" max="9" width="0.74609375" style="0" customWidth="1"/>
  </cols>
  <sheetData>
    <row r="2" ht="19.5">
      <c r="C2" s="20" t="s">
        <v>24</v>
      </c>
    </row>
    <row r="3" ht="5.25" customHeight="1" thickBot="1">
      <c r="C3" s="20"/>
    </row>
    <row r="4" spans="2:9" ht="3" customHeight="1">
      <c r="B4" s="4"/>
      <c r="C4" s="5"/>
      <c r="D4" s="5"/>
      <c r="E4" s="5"/>
      <c r="F4" s="5"/>
      <c r="G4" s="5"/>
      <c r="H4" s="5"/>
      <c r="I4" s="11"/>
    </row>
    <row r="5" spans="2:13" ht="12.75">
      <c r="B5" s="6"/>
      <c r="C5" s="3" t="s">
        <v>13</v>
      </c>
      <c r="D5" s="41">
        <v>3</v>
      </c>
      <c r="E5" s="3" t="s">
        <v>15</v>
      </c>
      <c r="F5" s="53" t="s">
        <v>14</v>
      </c>
      <c r="G5" s="42">
        <v>0.010243055555555556</v>
      </c>
      <c r="H5" s="3" t="s">
        <v>7</v>
      </c>
      <c r="I5" s="9"/>
      <c r="J5" s="47"/>
      <c r="M5" s="47"/>
    </row>
    <row r="6" spans="2:9" ht="4.5" customHeight="1">
      <c r="B6" s="6"/>
      <c r="C6" s="3"/>
      <c r="D6" s="3"/>
      <c r="E6" s="3"/>
      <c r="F6" s="3"/>
      <c r="G6" s="3"/>
      <c r="H6" s="3"/>
      <c r="I6" s="9"/>
    </row>
    <row r="7" spans="2:9" ht="12.75">
      <c r="B7" s="6"/>
      <c r="C7" s="3" t="s">
        <v>12</v>
      </c>
      <c r="D7" s="3"/>
      <c r="E7" s="3"/>
      <c r="F7" s="3"/>
      <c r="G7" s="54">
        <f>D5*1000/(3600*HOUR(G5)+60*MINUTE(G5)+SECOND(G5))</f>
        <v>3.389830508474576</v>
      </c>
      <c r="H7" s="13" t="s">
        <v>20</v>
      </c>
      <c r="I7" s="9"/>
    </row>
    <row r="8" spans="2:9" ht="3.75" customHeight="1">
      <c r="B8" s="6"/>
      <c r="C8" s="3"/>
      <c r="D8" s="3"/>
      <c r="E8" s="3"/>
      <c r="F8" s="3"/>
      <c r="G8" s="3"/>
      <c r="H8" s="3"/>
      <c r="I8" s="9"/>
    </row>
    <row r="9" spans="2:9" ht="12.75">
      <c r="B9" s="6"/>
      <c r="C9" s="3" t="s">
        <v>16</v>
      </c>
      <c r="D9" s="46">
        <v>8</v>
      </c>
      <c r="E9" s="3" t="s">
        <v>17</v>
      </c>
      <c r="F9" s="3"/>
      <c r="G9" s="3"/>
      <c r="H9" s="3"/>
      <c r="I9" s="9"/>
    </row>
    <row r="10" spans="2:9" ht="6.75" customHeight="1">
      <c r="B10" s="6"/>
      <c r="C10" s="3"/>
      <c r="D10" s="3"/>
      <c r="E10" s="3"/>
      <c r="F10" s="3"/>
      <c r="G10" s="3"/>
      <c r="H10" s="3"/>
      <c r="I10" s="9"/>
    </row>
    <row r="11" spans="2:9" ht="15.75">
      <c r="B11" s="6"/>
      <c r="C11" s="43" t="s">
        <v>22</v>
      </c>
      <c r="D11" s="3"/>
      <c r="E11" s="3"/>
      <c r="F11" s="3"/>
      <c r="G11" s="3"/>
      <c r="H11" s="3"/>
      <c r="I11" s="9"/>
    </row>
    <row r="12" spans="2:9" ht="4.5" customHeight="1">
      <c r="B12" s="6"/>
      <c r="C12" s="3"/>
      <c r="D12" s="3"/>
      <c r="E12" s="3"/>
      <c r="F12" s="3"/>
      <c r="G12" s="3"/>
      <c r="H12" s="3"/>
      <c r="I12" s="9"/>
    </row>
    <row r="13" spans="2:9" ht="12.75">
      <c r="B13" s="6"/>
      <c r="C13" s="3"/>
      <c r="D13" s="3" t="s">
        <v>18</v>
      </c>
      <c r="E13" s="3"/>
      <c r="F13" s="3"/>
      <c r="G13" s="44">
        <f>G7+D9*D9*0.0035-0.183*D9</f>
        <v>2.1498305084745764</v>
      </c>
      <c r="H13" s="13" t="s">
        <v>20</v>
      </c>
      <c r="I13" s="9"/>
    </row>
    <row r="14" spans="2:9" ht="3" customHeight="1">
      <c r="B14" s="6"/>
      <c r="C14" s="3"/>
      <c r="D14" s="3"/>
      <c r="E14" s="3"/>
      <c r="F14" s="3"/>
      <c r="G14" s="48"/>
      <c r="H14" s="3"/>
      <c r="I14" s="9"/>
    </row>
    <row r="15" spans="2:9" ht="13.5" customHeight="1">
      <c r="B15" s="6"/>
      <c r="C15" s="3"/>
      <c r="D15" s="3" t="s">
        <v>25</v>
      </c>
      <c r="E15" s="3"/>
      <c r="F15" s="3"/>
      <c r="G15" s="49">
        <f>100-100*G13/G7</f>
        <v>36.58</v>
      </c>
      <c r="H15" s="3" t="s">
        <v>17</v>
      </c>
      <c r="I15" s="9"/>
    </row>
    <row r="16" spans="2:9" ht="3" customHeight="1">
      <c r="B16" s="6"/>
      <c r="C16" s="3"/>
      <c r="D16" s="3"/>
      <c r="E16" s="3"/>
      <c r="F16" s="3"/>
      <c r="G16" s="48"/>
      <c r="H16" s="3"/>
      <c r="I16" s="9"/>
    </row>
    <row r="17" spans="2:9" ht="12.75">
      <c r="B17" s="6"/>
      <c r="C17" s="3"/>
      <c r="D17" s="3" t="s">
        <v>19</v>
      </c>
      <c r="E17" s="3"/>
      <c r="F17" s="3"/>
      <c r="G17" s="44">
        <f>1.62+0.028*D9</f>
        <v>1.844</v>
      </c>
      <c r="H17" s="3" t="s">
        <v>21</v>
      </c>
      <c r="I17" s="9"/>
    </row>
    <row r="18" spans="2:9" ht="5.25" customHeight="1">
      <c r="B18" s="6"/>
      <c r="C18" s="3"/>
      <c r="D18" s="3"/>
      <c r="E18" s="3"/>
      <c r="F18" s="3"/>
      <c r="G18" s="12"/>
      <c r="H18" s="3"/>
      <c r="I18" s="9"/>
    </row>
    <row r="19" spans="2:9" ht="15.75">
      <c r="B19" s="6"/>
      <c r="C19" s="43" t="s">
        <v>23</v>
      </c>
      <c r="D19" s="3"/>
      <c r="E19" s="3"/>
      <c r="F19" s="3"/>
      <c r="G19" s="12"/>
      <c r="H19" s="3"/>
      <c r="I19" s="9"/>
    </row>
    <row r="20" spans="2:9" ht="4.5" customHeight="1">
      <c r="B20" s="6"/>
      <c r="C20" s="3"/>
      <c r="D20" s="3"/>
      <c r="E20" s="3"/>
      <c r="F20" s="3"/>
      <c r="G20" s="12"/>
      <c r="H20" s="3"/>
      <c r="I20" s="9"/>
    </row>
    <row r="21" spans="2:9" ht="12.75">
      <c r="B21" s="6"/>
      <c r="C21" s="3"/>
      <c r="D21" s="3" t="s">
        <v>18</v>
      </c>
      <c r="E21" s="3"/>
      <c r="F21" s="3"/>
      <c r="G21" s="45">
        <f>G7*1.1+D9*D9*0.0033-0.2562*D9-0.0038</f>
        <v>1.8866135593220341</v>
      </c>
      <c r="H21" s="13" t="s">
        <v>20</v>
      </c>
      <c r="I21" s="9"/>
    </row>
    <row r="22" spans="2:9" ht="2.25" customHeight="1">
      <c r="B22" s="6"/>
      <c r="C22" s="3"/>
      <c r="D22" s="3"/>
      <c r="E22" s="3"/>
      <c r="F22" s="3"/>
      <c r="G22" s="50"/>
      <c r="H22" s="3"/>
      <c r="I22" s="9"/>
    </row>
    <row r="23" spans="2:9" ht="13.5" customHeight="1">
      <c r="B23" s="6"/>
      <c r="C23" s="3"/>
      <c r="D23" s="3" t="s">
        <v>25</v>
      </c>
      <c r="E23" s="3"/>
      <c r="F23" s="3"/>
      <c r="G23" s="51">
        <f>100-100*G21/G7</f>
        <v>44.344899999999996</v>
      </c>
      <c r="H23" s="3" t="s">
        <v>17</v>
      </c>
      <c r="I23" s="9"/>
    </row>
    <row r="24" spans="2:9" ht="2.25" customHeight="1">
      <c r="B24" s="6"/>
      <c r="C24" s="3"/>
      <c r="D24" s="3"/>
      <c r="E24" s="3"/>
      <c r="F24" s="3"/>
      <c r="G24" s="50"/>
      <c r="H24" s="3"/>
      <c r="I24" s="9"/>
    </row>
    <row r="25" spans="2:9" ht="12.75">
      <c r="B25" s="6"/>
      <c r="C25" s="3"/>
      <c r="D25" s="3" t="s">
        <v>19</v>
      </c>
      <c r="E25" s="3"/>
      <c r="F25" s="3"/>
      <c r="G25" s="45">
        <f>0.8+0.0045*D9</f>
        <v>0.8360000000000001</v>
      </c>
      <c r="H25" s="3" t="s">
        <v>21</v>
      </c>
      <c r="I25" s="9"/>
    </row>
    <row r="26" spans="2:9" ht="6.75" customHeight="1" thickBot="1">
      <c r="B26" s="7"/>
      <c r="C26" s="8"/>
      <c r="D26" s="8"/>
      <c r="E26" s="8"/>
      <c r="F26" s="8"/>
      <c r="G26" s="8"/>
      <c r="H26" s="8"/>
      <c r="I26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4"/>
  <sheetViews>
    <sheetView showGridLines="0" showRowColHeaders="0" showOutlineSymbols="0" zoomScale="139" zoomScaleNormal="139" workbookViewId="0" topLeftCell="A1">
      <selection activeCell="G13" sqref="G13"/>
    </sheetView>
  </sheetViews>
  <sheetFormatPr defaultColWidth="9.00390625" defaultRowHeight="12.75"/>
  <cols>
    <col min="2" max="2" width="1.00390625" style="0" customWidth="1"/>
    <col min="3" max="3" width="14.125" style="0" customWidth="1"/>
    <col min="4" max="4" width="6.00390625" style="0" customWidth="1"/>
    <col min="7" max="7" width="8.75390625" style="0" customWidth="1"/>
    <col min="8" max="8" width="10.375" style="0" customWidth="1"/>
    <col min="9" max="9" width="0.74609375" style="0" customWidth="1"/>
  </cols>
  <sheetData>
    <row r="2" ht="19.5">
      <c r="C2" s="20" t="s">
        <v>24</v>
      </c>
    </row>
    <row r="3" ht="6.75" customHeight="1" thickBot="1">
      <c r="C3" s="20"/>
    </row>
    <row r="4" spans="2:9" ht="3" customHeight="1">
      <c r="B4" s="4"/>
      <c r="C4" s="5"/>
      <c r="D4" s="5"/>
      <c r="E4" s="5"/>
      <c r="F4" s="5"/>
      <c r="G4" s="5"/>
      <c r="H4" s="5"/>
      <c r="I4" s="11"/>
    </row>
    <row r="5" spans="2:9" ht="12.75">
      <c r="B5" s="6"/>
      <c r="C5" s="3" t="s">
        <v>12</v>
      </c>
      <c r="D5" s="3"/>
      <c r="E5" s="3"/>
      <c r="F5" s="3"/>
      <c r="G5" s="54">
        <v>6</v>
      </c>
      <c r="H5" s="13" t="s">
        <v>20</v>
      </c>
      <c r="I5" s="9"/>
    </row>
    <row r="6" spans="2:9" ht="3.75" customHeight="1">
      <c r="B6" s="6"/>
      <c r="C6" s="3"/>
      <c r="D6" s="3"/>
      <c r="E6" s="3"/>
      <c r="F6" s="3"/>
      <c r="G6" s="3"/>
      <c r="H6" s="3"/>
      <c r="I6" s="9"/>
    </row>
    <row r="7" spans="2:9" ht="12.75">
      <c r="B7" s="6"/>
      <c r="C7" s="3" t="s">
        <v>16</v>
      </c>
      <c r="D7" s="35"/>
      <c r="E7" s="2"/>
      <c r="F7" s="3"/>
      <c r="G7" s="52">
        <v>7</v>
      </c>
      <c r="H7" s="3" t="s">
        <v>17</v>
      </c>
      <c r="I7" s="9"/>
    </row>
    <row r="8" spans="2:9" ht="6.75" customHeight="1">
      <c r="B8" s="6"/>
      <c r="C8" s="3"/>
      <c r="D8" s="3"/>
      <c r="E8" s="3"/>
      <c r="F8" s="3"/>
      <c r="G8" s="3"/>
      <c r="H8" s="3"/>
      <c r="I8" s="9"/>
    </row>
    <row r="9" spans="2:9" ht="15.75">
      <c r="B9" s="6"/>
      <c r="C9" s="43" t="s">
        <v>22</v>
      </c>
      <c r="D9" s="3"/>
      <c r="E9" s="3"/>
      <c r="F9" s="3"/>
      <c r="G9" s="3"/>
      <c r="H9" s="3"/>
      <c r="I9" s="9"/>
    </row>
    <row r="10" spans="2:9" ht="4.5" customHeight="1">
      <c r="B10" s="6"/>
      <c r="C10" s="3"/>
      <c r="D10" s="3"/>
      <c r="E10" s="3"/>
      <c r="F10" s="3"/>
      <c r="G10" s="3"/>
      <c r="H10" s="3"/>
      <c r="I10" s="9"/>
    </row>
    <row r="11" spans="2:9" ht="12.75">
      <c r="B11" s="6"/>
      <c r="C11" s="3"/>
      <c r="D11" s="3" t="s">
        <v>18</v>
      </c>
      <c r="E11" s="3"/>
      <c r="F11" s="3"/>
      <c r="G11" s="44">
        <f>G5+G7*G7*0.0035-0.183*G7</f>
        <v>4.8905</v>
      </c>
      <c r="H11" s="13" t="s">
        <v>20</v>
      </c>
      <c r="I11" s="9"/>
    </row>
    <row r="12" spans="2:9" ht="3" customHeight="1">
      <c r="B12" s="6"/>
      <c r="C12" s="3"/>
      <c r="D12" s="3"/>
      <c r="E12" s="3"/>
      <c r="F12" s="3"/>
      <c r="G12" s="48"/>
      <c r="H12" s="3"/>
      <c r="I12" s="9"/>
    </row>
    <row r="13" spans="2:9" ht="13.5" customHeight="1">
      <c r="B13" s="6"/>
      <c r="C13" s="3"/>
      <c r="D13" s="3" t="s">
        <v>25</v>
      </c>
      <c r="E13" s="3"/>
      <c r="F13" s="3"/>
      <c r="G13" s="49">
        <f>100-100*G11/G5</f>
        <v>18.49166666666666</v>
      </c>
      <c r="H13" s="3" t="s">
        <v>17</v>
      </c>
      <c r="I13" s="9"/>
    </row>
    <row r="14" spans="2:9" ht="3" customHeight="1">
      <c r="B14" s="6"/>
      <c r="C14" s="3"/>
      <c r="D14" s="3"/>
      <c r="E14" s="3"/>
      <c r="F14" s="3"/>
      <c r="G14" s="48"/>
      <c r="H14" s="3"/>
      <c r="I14" s="9"/>
    </row>
    <row r="15" spans="2:9" ht="12.75">
      <c r="B15" s="6"/>
      <c r="C15" s="3"/>
      <c r="D15" s="3" t="s">
        <v>19</v>
      </c>
      <c r="E15" s="3"/>
      <c r="F15" s="3"/>
      <c r="G15" s="44">
        <f>1.62+0.028*G7</f>
        <v>1.816</v>
      </c>
      <c r="H15" s="3" t="s">
        <v>21</v>
      </c>
      <c r="I15" s="9"/>
    </row>
    <row r="16" spans="2:9" ht="5.25" customHeight="1">
      <c r="B16" s="6"/>
      <c r="C16" s="3"/>
      <c r="D16" s="3"/>
      <c r="E16" s="3"/>
      <c r="F16" s="3"/>
      <c r="G16" s="12"/>
      <c r="H16" s="3"/>
      <c r="I16" s="9"/>
    </row>
    <row r="17" spans="2:9" ht="15.75">
      <c r="B17" s="6"/>
      <c r="C17" s="43" t="s">
        <v>23</v>
      </c>
      <c r="D17" s="3"/>
      <c r="E17" s="3"/>
      <c r="F17" s="3"/>
      <c r="G17" s="12"/>
      <c r="H17" s="3"/>
      <c r="I17" s="9"/>
    </row>
    <row r="18" spans="2:9" ht="4.5" customHeight="1">
      <c r="B18" s="6"/>
      <c r="C18" s="3"/>
      <c r="D18" s="3"/>
      <c r="E18" s="3"/>
      <c r="F18" s="3"/>
      <c r="G18" s="12"/>
      <c r="H18" s="3"/>
      <c r="I18" s="9"/>
    </row>
    <row r="19" spans="2:9" ht="12.75">
      <c r="B19" s="6"/>
      <c r="C19" s="3"/>
      <c r="D19" s="3" t="s">
        <v>18</v>
      </c>
      <c r="E19" s="3"/>
      <c r="F19" s="3"/>
      <c r="G19" s="45">
        <f>G5*1.1+G7*G7*0.0033-0.2562*G7-0.0038</f>
        <v>4.9645</v>
      </c>
      <c r="H19" s="13" t="s">
        <v>20</v>
      </c>
      <c r="I19" s="9"/>
    </row>
    <row r="20" spans="2:9" ht="2.25" customHeight="1">
      <c r="B20" s="6"/>
      <c r="C20" s="3"/>
      <c r="D20" s="3"/>
      <c r="E20" s="3"/>
      <c r="F20" s="3"/>
      <c r="G20" s="50"/>
      <c r="H20" s="3"/>
      <c r="I20" s="9"/>
    </row>
    <row r="21" spans="2:9" ht="13.5" customHeight="1">
      <c r="B21" s="6"/>
      <c r="C21" s="3"/>
      <c r="D21" s="3" t="s">
        <v>25</v>
      </c>
      <c r="E21" s="3"/>
      <c r="F21" s="3"/>
      <c r="G21" s="51">
        <f>100-100*G19/G5</f>
        <v>17.25833333333334</v>
      </c>
      <c r="H21" s="3" t="s">
        <v>17</v>
      </c>
      <c r="I21" s="9"/>
    </row>
    <row r="22" spans="2:9" ht="2.25" customHeight="1">
      <c r="B22" s="6"/>
      <c r="C22" s="3"/>
      <c r="D22" s="3"/>
      <c r="E22" s="3"/>
      <c r="F22" s="3"/>
      <c r="G22" s="50"/>
      <c r="H22" s="3"/>
      <c r="I22" s="9"/>
    </row>
    <row r="23" spans="2:9" ht="12.75">
      <c r="B23" s="6"/>
      <c r="C23" s="3"/>
      <c r="D23" s="3" t="s">
        <v>19</v>
      </c>
      <c r="E23" s="3"/>
      <c r="F23" s="3"/>
      <c r="G23" s="45">
        <f>0.8+0.0045*G7</f>
        <v>0.8315</v>
      </c>
      <c r="H23" s="3" t="s">
        <v>21</v>
      </c>
      <c r="I23" s="9"/>
    </row>
    <row r="24" spans="2:9" ht="6.75" customHeight="1" thickBot="1">
      <c r="B24" s="7"/>
      <c r="C24" s="8"/>
      <c r="D24" s="8"/>
      <c r="E24" s="8"/>
      <c r="F24" s="8"/>
      <c r="G24" s="8"/>
      <c r="H24" s="8"/>
      <c r="I24" s="1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Alex Slugin</cp:lastModifiedBy>
  <cp:lastPrinted>2001-04-14T17:35:16Z</cp:lastPrinted>
  <dcterms:created xsi:type="dcterms:W3CDTF">2001-04-14T12:50:34Z</dcterms:created>
  <dcterms:modified xsi:type="dcterms:W3CDTF">2006-04-04T02:26:14Z</dcterms:modified>
  <cp:category/>
  <cp:version/>
  <cp:contentType/>
  <cp:contentStatus/>
</cp:coreProperties>
</file>